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rabers.sharepoint.com/sites/agrc/Financien/"/>
    </mc:Choice>
  </mc:AlternateContent>
  <xr:revisionPtr revIDLastSave="3" documentId="8_{02966D03-B84C-454B-B9A2-2D3FA864914C}" xr6:coauthVersionLast="47" xr6:coauthVersionMax="47" xr10:uidLastSave="{F966B269-2080-49B8-96D9-91E94EC8FFC1}"/>
  <bookViews>
    <workbookView xWindow="8010" yWindow="900" windowWidth="15270" windowHeight="9510" firstSheet="1" activeTab="1" xr2:uid="{00000000-000D-0000-FFFF-FFFF00000000}"/>
  </bookViews>
  <sheets>
    <sheet name="Vragenlijst" sheetId="2" r:id="rId1"/>
    <sheet name="Resultaat" sheetId="1" r:id="rId2"/>
  </sheets>
  <definedNames>
    <definedName name="_xlnm._FilterDatabase" localSheetId="1" hidden="1">Resultaat!$A$2:$D$21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2" l="1"/>
  <c r="D21" i="2"/>
  <c r="D20" i="2" l="1"/>
  <c r="D6" i="2"/>
  <c r="C4" i="2" l="1"/>
  <c r="C18" i="2"/>
  <c r="C14" i="2"/>
  <c r="C10" i="2"/>
  <c r="C6" i="2"/>
  <c r="D18" i="2" l="1"/>
  <c r="D15" i="2"/>
  <c r="B11" i="1" l="1"/>
  <c r="D14" i="2"/>
  <c r="D8" i="2" l="1"/>
  <c r="B22" i="1" l="1"/>
  <c r="C21" i="2" s="1"/>
  <c r="B34" i="2"/>
  <c r="B28" i="2"/>
  <c r="B35" i="2" l="1"/>
  <c r="D16" i="2"/>
  <c r="D12" i="2"/>
  <c r="D11" i="2"/>
  <c r="D10" i="2"/>
  <c r="D4" i="2" l="1"/>
  <c r="B33" i="2" l="1"/>
  <c r="C12" i="2"/>
  <c r="C16" i="2"/>
  <c r="B32" i="2" l="1"/>
  <c r="B30" i="2"/>
  <c r="B40" i="2" l="1"/>
  <c r="B31" i="2" l="1"/>
  <c r="B39" i="2" s="1"/>
</calcChain>
</file>

<file path=xl/sharedStrings.xml><?xml version="1.0" encoding="utf-8"?>
<sst xmlns="http://schemas.openxmlformats.org/spreadsheetml/2006/main" count="69" uniqueCount="54">
  <si>
    <t>Question</t>
  </si>
  <si>
    <t>Options</t>
  </si>
  <si>
    <t>Kosten</t>
  </si>
  <si>
    <t>1. Are you a Manufacturer or a Distributor?</t>
  </si>
  <si>
    <t>-</t>
  </si>
  <si>
    <t xml:space="preserve">2. Do you want to use the Agro CloSer Websupplier or Webbuyer portal? </t>
  </si>
  <si>
    <r>
      <t xml:space="preserve">3. </t>
    </r>
    <r>
      <rPr>
        <b/>
        <sz val="11"/>
        <rFont val="Century Gothic"/>
        <family val="2"/>
        <scheme val="minor"/>
      </rPr>
      <t>Do you want to use the Agro CloSer message types and/or another format?</t>
    </r>
  </si>
  <si>
    <t>a. Do you want to use EDI ORDER &amp; DESADV conform the Agro CloSer format?</t>
  </si>
  <si>
    <t>b. Do you want to use additional message types conform the Agro CloSer format?</t>
  </si>
  <si>
    <t>bi. If yes, please fill in the number of additional message types:</t>
  </si>
  <si>
    <t>c. Do you want to use EDI ORDER &amp; DESADV conform another format?</t>
  </si>
  <si>
    <t>d. Do you want to use additional message types conform another format?</t>
  </si>
  <si>
    <t>di. If yes, please fill in the number of additional message types:</t>
  </si>
  <si>
    <t>4. How many messages you think you will be sending monthly?</t>
  </si>
  <si>
    <t>5. Do you already have a GLN code for every individual business location</t>
  </si>
  <si>
    <t>a. For how many individual business locations do you need a GLN code?</t>
  </si>
  <si>
    <t>Overview specific cost items:</t>
  </si>
  <si>
    <t>Amount</t>
  </si>
  <si>
    <t>Frequency</t>
  </si>
  <si>
    <t xml:space="preserve">Annual fee Membership contribution Agro CloSer                         </t>
  </si>
  <si>
    <t>yearly</t>
  </si>
  <si>
    <t>Annual fee membership AgroConnect</t>
  </si>
  <si>
    <t xml:space="preserve">Entrance fee Agro CloSer              </t>
  </si>
  <si>
    <t>one-off</t>
  </si>
  <si>
    <t xml:space="preserve">Connection via Websupplier / Webbuyer Portal </t>
  </si>
  <si>
    <t>Connection Agro CloSer platform:</t>
  </si>
  <si>
    <t xml:space="preserve">Operating costs Agro CloSer platform: </t>
  </si>
  <si>
    <t>monthly</t>
  </si>
  <si>
    <t>Entrance fee GLN code(s)</t>
  </si>
  <si>
    <t>Annual fee GLN code(s)</t>
  </si>
  <si>
    <t>Distinguish one-off / annual costs</t>
  </si>
  <si>
    <t>Total one-off costs</t>
  </si>
  <si>
    <t>total annual costs</t>
  </si>
  <si>
    <t>Track &amp; Trace Kostenplaatje Rekenhulp</t>
  </si>
  <si>
    <t xml:space="preserve">Eenmalige kosten </t>
  </si>
  <si>
    <t>Ongeacht type bedrijf</t>
  </si>
  <si>
    <t>Fabrikant</t>
  </si>
  <si>
    <t>Distributeur</t>
  </si>
  <si>
    <t xml:space="preserve">Kosten entreegeld Agro CloSer                                 </t>
  </si>
  <si>
    <t>Aansluiting via Websupplier / Webbuyer Portal</t>
  </si>
  <si>
    <t>Aansluiting Agro CloSer platform:</t>
  </si>
  <si>
    <r>
      <t xml:space="preserve">   EDI ORDER &amp; DESADV, </t>
    </r>
    <r>
      <rPr>
        <b/>
        <sz val="11"/>
        <color theme="1"/>
        <rFont val="Arial"/>
        <family val="2"/>
      </rPr>
      <t xml:space="preserve">Stichting Agro CloSer formaat </t>
    </r>
  </si>
  <si>
    <r>
      <t xml:space="preserve">   EDI per aanvullend berichttype, </t>
    </r>
    <r>
      <rPr>
        <b/>
        <sz val="11"/>
        <color rgb="FF000000"/>
        <rFont val="Arial"/>
        <family val="2"/>
      </rPr>
      <t xml:space="preserve">Stichting Agro CloSer formaat </t>
    </r>
  </si>
  <si>
    <t xml:space="preserve">   EDI ORDER &amp; DESADV, ander formaat </t>
  </si>
  <si>
    <t xml:space="preserve">   EDI per aanvullend berichttype, ander formaat </t>
  </si>
  <si>
    <t>GLN locatiecode</t>
  </si>
  <si>
    <t>Maandelijkse kosten</t>
  </si>
  <si>
    <t xml:space="preserve">Live environment light (WebSupplier / Webbuyer)                                                       </t>
  </si>
  <si>
    <t xml:space="preserve">Live environment medium                                                                        </t>
  </si>
  <si>
    <t xml:space="preserve">Live environment heavy (&gt; 1000 messages / month)                              </t>
  </si>
  <si>
    <t xml:space="preserve">Live environment enterprise (&gt; 2500 messages / month)                       </t>
  </si>
  <si>
    <t>Jaarlijkse kosten</t>
  </si>
  <si>
    <t xml:space="preserve">Jaarlijkse kosten Deelnemersbijdrage Agro CloSer                           </t>
  </si>
  <si>
    <t xml:space="preserve">Jaarlijkse kosten lidmaatschap AgroConnect  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</si>
</sst>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19" x14ac:knownFonts="1">
    <font>
      <sz val="11"/>
      <color theme="1"/>
      <name val="Century Gothic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  <font>
      <b/>
      <sz val="16"/>
      <color theme="3"/>
      <name val="Arial"/>
      <family val="2"/>
    </font>
    <font>
      <b/>
      <sz val="11"/>
      <color theme="3"/>
      <name val="Arial"/>
      <family val="2"/>
    </font>
    <font>
      <sz val="11"/>
      <color rgb="FF000000"/>
      <name val="Cambria"/>
      <family val="1"/>
    </font>
    <font>
      <b/>
      <sz val="11"/>
      <color rgb="FF00B0F0"/>
      <name val="Arial"/>
      <family val="2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name val="Century Gothic"/>
      <family val="2"/>
      <scheme val="minor"/>
    </font>
    <font>
      <i/>
      <sz val="11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1" xfId="0" applyFont="1" applyBorder="1"/>
    <xf numFmtId="0" fontId="13" fillId="0" borderId="0" xfId="0" applyFont="1"/>
    <xf numFmtId="0" fontId="1" fillId="2" borderId="3" xfId="0" applyFont="1" applyFill="1" applyBorder="1"/>
    <xf numFmtId="0" fontId="7" fillId="0" borderId="4" xfId="0" applyFont="1" applyBorder="1"/>
    <xf numFmtId="0" fontId="1" fillId="0" borderId="2" xfId="0" applyFont="1" applyBorder="1"/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9" fillId="0" borderId="6" xfId="0" applyFont="1" applyBorder="1"/>
    <xf numFmtId="0" fontId="7" fillId="0" borderId="16" xfId="0" applyFont="1" applyBorder="1"/>
    <xf numFmtId="0" fontId="7" fillId="0" borderId="17" xfId="0" applyFont="1" applyBorder="1"/>
    <xf numFmtId="0" fontId="8" fillId="0" borderId="11" xfId="0" applyFont="1" applyBorder="1"/>
    <xf numFmtId="0" fontId="1" fillId="0" borderId="18" xfId="0" applyFont="1" applyBorder="1"/>
    <xf numFmtId="0" fontId="9" fillId="0" borderId="13" xfId="0" applyFont="1" applyBorder="1"/>
    <xf numFmtId="44" fontId="5" fillId="0" borderId="6" xfId="1" applyFont="1" applyBorder="1"/>
    <xf numFmtId="44" fontId="5" fillId="0" borderId="7" xfId="1" applyFont="1" applyBorder="1"/>
    <xf numFmtId="44" fontId="5" fillId="0" borderId="2" xfId="1" applyFont="1" applyBorder="1"/>
    <xf numFmtId="44" fontId="5" fillId="0" borderId="9" xfId="1" applyFont="1" applyBorder="1"/>
    <xf numFmtId="44" fontId="5" fillId="0" borderId="18" xfId="1" applyFont="1" applyBorder="1"/>
    <xf numFmtId="44" fontId="5" fillId="0" borderId="19" xfId="1" applyFont="1" applyBorder="1"/>
    <xf numFmtId="44" fontId="15" fillId="0" borderId="2" xfId="1" applyFont="1" applyBorder="1" applyAlignment="1">
      <alignment vertical="center"/>
    </xf>
    <xf numFmtId="44" fontId="5" fillId="0" borderId="9" xfId="1" applyFont="1" applyBorder="1" applyAlignment="1">
      <alignment horizontal="right"/>
    </xf>
    <xf numFmtId="44" fontId="15" fillId="0" borderId="2" xfId="1" applyFont="1" applyBorder="1"/>
    <xf numFmtId="44" fontId="5" fillId="0" borderId="11" xfId="1" applyFont="1" applyBorder="1"/>
    <xf numFmtId="44" fontId="5" fillId="0" borderId="12" xfId="1" applyFont="1" applyBorder="1"/>
    <xf numFmtId="44" fontId="5" fillId="0" borderId="13" xfId="1" applyFont="1" applyBorder="1"/>
    <xf numFmtId="44" fontId="5" fillId="0" borderId="14" xfId="1" applyFont="1" applyBorder="1"/>
    <xf numFmtId="0" fontId="9" fillId="0" borderId="15" xfId="0" applyFont="1" applyBorder="1"/>
    <xf numFmtId="0" fontId="1" fillId="0" borderId="5" xfId="0" applyFont="1" applyBorder="1"/>
    <xf numFmtId="0" fontId="1" fillId="0" borderId="8" xfId="0" applyFont="1" applyBorder="1"/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3" fillId="0" borderId="21" xfId="0" applyFont="1" applyBorder="1" applyAlignment="1">
      <alignment horizontal="left" indent="1"/>
    </xf>
    <xf numFmtId="0" fontId="13" fillId="0" borderId="21" xfId="0" applyFont="1" applyBorder="1"/>
    <xf numFmtId="0" fontId="13" fillId="4" borderId="21" xfId="0" applyFont="1" applyFill="1" applyBorder="1" applyAlignment="1">
      <alignment horizontal="left" indent="1"/>
    </xf>
    <xf numFmtId="0" fontId="13" fillId="0" borderId="21" xfId="0" applyFont="1" applyBorder="1" applyAlignment="1">
      <alignment horizontal="left" indent="3"/>
    </xf>
    <xf numFmtId="0" fontId="14" fillId="4" borderId="26" xfId="0" applyFont="1" applyFill="1" applyBorder="1"/>
    <xf numFmtId="0" fontId="14" fillId="4" borderId="26" xfId="0" applyFont="1" applyFill="1" applyBorder="1" applyAlignment="1">
      <alignment horizontal="left"/>
    </xf>
    <xf numFmtId="0" fontId="13" fillId="4" borderId="23" xfId="0" applyFont="1" applyFill="1" applyBorder="1" applyAlignment="1">
      <alignment horizontal="left" indent="2"/>
    </xf>
    <xf numFmtId="0" fontId="12" fillId="5" borderId="20" xfId="0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0" xfId="0" applyAlignment="1">
      <alignment horizontal="left"/>
    </xf>
    <xf numFmtId="0" fontId="11" fillId="6" borderId="3" xfId="0" applyFont="1" applyFill="1" applyBorder="1"/>
    <xf numFmtId="0" fontId="11" fillId="6" borderId="4" xfId="0" applyFont="1" applyFill="1" applyBorder="1" applyAlignment="1">
      <alignment horizontal="right"/>
    </xf>
    <xf numFmtId="0" fontId="11" fillId="6" borderId="20" xfId="0" applyFont="1" applyFill="1" applyBorder="1" applyAlignment="1">
      <alignment horizontal="right"/>
    </xf>
    <xf numFmtId="0" fontId="0" fillId="7" borderId="21" xfId="0" applyFill="1" applyBorder="1" applyAlignment="1">
      <alignment horizontal="left" indent="1"/>
    </xf>
    <xf numFmtId="0" fontId="0" fillId="7" borderId="22" xfId="0" applyFill="1" applyBorder="1" applyAlignment="1">
      <alignment horizontal="right"/>
    </xf>
    <xf numFmtId="0" fontId="0" fillId="7" borderId="23" xfId="0" applyFill="1" applyBorder="1" applyAlignment="1">
      <alignment horizontal="left" indent="1"/>
    </xf>
    <xf numFmtId="0" fontId="0" fillId="7" borderId="25" xfId="0" applyFill="1" applyBorder="1" applyAlignment="1">
      <alignment horizontal="right"/>
    </xf>
    <xf numFmtId="0" fontId="14" fillId="4" borderId="3" xfId="0" applyFont="1" applyFill="1" applyBorder="1"/>
    <xf numFmtId="0" fontId="0" fillId="0" borderId="21" xfId="0" applyBorder="1"/>
    <xf numFmtId="164" fontId="0" fillId="7" borderId="0" xfId="1" applyNumberFormat="1" applyFont="1" applyFill="1" applyBorder="1" applyAlignment="1">
      <alignment horizontal="right"/>
    </xf>
    <xf numFmtId="164" fontId="0" fillId="7" borderId="24" xfId="1" applyNumberFormat="1" applyFont="1" applyFill="1" applyBorder="1" applyAlignment="1">
      <alignment horizontal="right"/>
    </xf>
    <xf numFmtId="164" fontId="0" fillId="4" borderId="28" xfId="1" applyNumberFormat="1" applyFont="1" applyFill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164" fontId="0" fillId="4" borderId="28" xfId="0" applyNumberFormat="1" applyFill="1" applyBorder="1" applyAlignment="1">
      <alignment horizontal="right"/>
    </xf>
    <xf numFmtId="164" fontId="0" fillId="0" borderId="0" xfId="0" applyNumberFormat="1"/>
    <xf numFmtId="164" fontId="0" fillId="0" borderId="22" xfId="0" applyNumberFormat="1" applyBorder="1"/>
    <xf numFmtId="164" fontId="0" fillId="4" borderId="22" xfId="1" applyNumberFormat="1" applyFont="1" applyFill="1" applyBorder="1" applyAlignment="1">
      <alignment horizontal="right"/>
    </xf>
    <xf numFmtId="164" fontId="13" fillId="4" borderId="22" xfId="1" applyNumberFormat="1" applyFont="1" applyFill="1" applyBorder="1" applyAlignment="1">
      <alignment horizontal="right" indent="1"/>
    </xf>
    <xf numFmtId="164" fontId="0" fillId="4" borderId="22" xfId="0" applyNumberFormat="1" applyFill="1" applyBorder="1" applyAlignment="1">
      <alignment horizontal="right"/>
    </xf>
    <xf numFmtId="164" fontId="13" fillId="4" borderId="22" xfId="0" applyNumberFormat="1" applyFont="1" applyFill="1" applyBorder="1" applyAlignment="1">
      <alignment horizontal="right" indent="1"/>
    </xf>
    <xf numFmtId="164" fontId="0" fillId="4" borderId="25" xfId="0" applyNumberFormat="1" applyFill="1" applyBorder="1" applyAlignment="1">
      <alignment horizontal="right"/>
    </xf>
    <xf numFmtId="0" fontId="0" fillId="4" borderId="27" xfId="0" applyFill="1" applyBorder="1" applyAlignment="1">
      <alignment horizontal="left"/>
    </xf>
    <xf numFmtId="164" fontId="0" fillId="4" borderId="20" xfId="0" applyNumberFormat="1" applyFill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Alignment="1">
      <alignment horizontal="left" vertical="center" indent="1"/>
    </xf>
    <xf numFmtId="0" fontId="12" fillId="0" borderId="0" xfId="0" applyFont="1"/>
    <xf numFmtId="0" fontId="16" fillId="0" borderId="0" xfId="0" applyFont="1" applyAlignment="1">
      <alignment horizontal="right" vertical="center" indent="2"/>
    </xf>
    <xf numFmtId="0" fontId="0" fillId="7" borderId="3" xfId="0" applyFill="1" applyBorder="1" applyAlignment="1">
      <alignment horizontal="left" indent="1"/>
    </xf>
    <xf numFmtId="44" fontId="0" fillId="7" borderId="20" xfId="1" applyFont="1" applyFill="1" applyBorder="1" applyAlignment="1">
      <alignment horizontal="right"/>
    </xf>
    <xf numFmtId="44" fontId="0" fillId="7" borderId="25" xfId="1" applyFont="1" applyFill="1" applyBorder="1" applyAlignment="1">
      <alignment horizontal="right"/>
    </xf>
    <xf numFmtId="0" fontId="0" fillId="7" borderId="0" xfId="0" applyFill="1" applyAlignment="1">
      <alignment horizontal="right"/>
    </xf>
    <xf numFmtId="0" fontId="11" fillId="6" borderId="26" xfId="0" applyFont="1" applyFill="1" applyBorder="1"/>
    <xf numFmtId="0" fontId="11" fillId="6" borderId="28" xfId="0" applyFont="1" applyFill="1" applyBorder="1" applyAlignment="1">
      <alignment horizontal="right"/>
    </xf>
    <xf numFmtId="164" fontId="0" fillId="7" borderId="4" xfId="1" applyNumberFormat="1" applyFont="1" applyFill="1" applyBorder="1" applyAlignment="1">
      <alignment horizontal="right"/>
    </xf>
    <xf numFmtId="0" fontId="0" fillId="7" borderId="20" xfId="0" applyFill="1" applyBorder="1" applyAlignment="1">
      <alignment horizontal="right"/>
    </xf>
    <xf numFmtId="0" fontId="18" fillId="0" borderId="0" xfId="0" applyFont="1"/>
    <xf numFmtId="164" fontId="0" fillId="0" borderId="0" xfId="0" applyNumberFormat="1" applyAlignment="1">
      <alignment horizontal="right"/>
    </xf>
    <xf numFmtId="0" fontId="13" fillId="4" borderId="21" xfId="0" applyFont="1" applyFill="1" applyBorder="1" applyAlignment="1">
      <alignment horizontal="left" indent="2"/>
    </xf>
    <xf numFmtId="0" fontId="0" fillId="7" borderId="24" xfId="0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11" fillId="3" borderId="26" xfId="0" applyFont="1" applyFill="1" applyBorder="1"/>
    <xf numFmtId="0" fontId="11" fillId="3" borderId="28" xfId="0" applyFont="1" applyFill="1" applyBorder="1" applyAlignment="1">
      <alignment horizontal="left"/>
    </xf>
    <xf numFmtId="0" fontId="0" fillId="4" borderId="28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0" fontId="0" fillId="0" borderId="22" xfId="0" applyBorder="1"/>
    <xf numFmtId="0" fontId="0" fillId="4" borderId="22" xfId="0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4" borderId="25" xfId="0" applyFill="1" applyBorder="1" applyAlignment="1">
      <alignment horizontal="left"/>
    </xf>
    <xf numFmtId="0" fontId="1" fillId="0" borderId="29" xfId="0" applyFont="1" applyBorder="1"/>
    <xf numFmtId="44" fontId="5" fillId="0" borderId="29" xfId="1" applyFont="1" applyBorder="1"/>
    <xf numFmtId="44" fontId="5" fillId="0" borderId="30" xfId="1" applyFont="1" applyBorder="1"/>
    <xf numFmtId="0" fontId="13" fillId="4" borderId="23" xfId="0" applyFont="1" applyFill="1" applyBorder="1" applyAlignment="1">
      <alignment horizontal="left" inden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44" fontId="5" fillId="8" borderId="11" xfId="1" applyFont="1" applyFill="1" applyBorder="1"/>
    <xf numFmtId="44" fontId="5" fillId="8" borderId="29" xfId="1" applyFont="1" applyFill="1" applyBorder="1"/>
    <xf numFmtId="164" fontId="0" fillId="4" borderId="1" xfId="1" applyNumberFormat="1" applyFont="1" applyFill="1" applyBorder="1" applyAlignment="1">
      <alignment horizontal="right"/>
    </xf>
    <xf numFmtId="164" fontId="0" fillId="4" borderId="32" xfId="0" applyNumberFormat="1" applyFill="1" applyBorder="1" applyAlignment="1">
      <alignment horizontal="right"/>
    </xf>
    <xf numFmtId="164" fontId="0" fillId="4" borderId="31" xfId="1" applyNumberFormat="1" applyFont="1" applyFill="1" applyBorder="1" applyAlignment="1">
      <alignment horizontal="right"/>
    </xf>
    <xf numFmtId="0" fontId="18" fillId="0" borderId="21" xfId="0" applyFont="1" applyBorder="1" applyAlignment="1">
      <alignment horizontal="left" wrapText="1"/>
    </xf>
    <xf numFmtId="3" fontId="0" fillId="4" borderId="25" xfId="0" applyNumberFormat="1" applyFill="1" applyBorder="1" applyAlignment="1">
      <alignment horizontal="left"/>
    </xf>
  </cellXfs>
  <cellStyles count="3">
    <cellStyle name="Standaard" xfId="0" builtinId="0"/>
    <cellStyle name="Valuta" xfId="1" builtinId="4"/>
    <cellStyle name="Valuta 2" xfId="2" xr:uid="{00000000-0005-0000-0000-000002000000}"/>
  </cellStyles>
  <dxfs count="22"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3152775</xdr:colOff>
      <xdr:row>0</xdr:row>
      <xdr:rowOff>657225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AB0330-D3EB-402F-8A1A-55F796216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277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Top Shadow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3975" dist="41275" dir="14700000" algn="t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showGridLines="0" zoomScale="85" zoomScaleNormal="85" workbookViewId="0">
      <selection activeCell="D1" sqref="D1"/>
    </sheetView>
  </sheetViews>
  <sheetFormatPr defaultRowHeight="16.5" x14ac:dyDescent="0.3"/>
  <cols>
    <col min="1" max="1" width="99.25" bestFit="1" customWidth="1"/>
    <col min="2" max="2" width="36.875" style="34" bestFit="1" customWidth="1"/>
    <col min="3" max="3" width="41.125" style="34" customWidth="1"/>
    <col min="4" max="4" width="74.5" style="81" customWidth="1"/>
    <col min="5" max="5" width="11.25" bestFit="1" customWidth="1"/>
    <col min="6" max="6" width="9.625" bestFit="1" customWidth="1"/>
  </cols>
  <sheetData>
    <row r="1" spans="1:5" ht="78" customHeight="1" thickBot="1" x14ac:dyDescent="0.35"/>
    <row r="2" spans="1:5" ht="17.25" thickBot="1" x14ac:dyDescent="0.35">
      <c r="A2" s="86" t="s">
        <v>0</v>
      </c>
      <c r="B2" s="87" t="s">
        <v>1</v>
      </c>
      <c r="C2" s="42" t="s">
        <v>2</v>
      </c>
    </row>
    <row r="3" spans="1:5" ht="17.25" thickBot="1" x14ac:dyDescent="0.35">
      <c r="A3" s="35"/>
      <c r="B3" s="44"/>
      <c r="C3" s="43"/>
    </row>
    <row r="4" spans="1:5" ht="17.25" thickBot="1" x14ac:dyDescent="0.35">
      <c r="A4" s="39" t="s">
        <v>3</v>
      </c>
      <c r="B4" s="88" t="s">
        <v>4</v>
      </c>
      <c r="C4" s="56">
        <f>IF(B4="-",0,IF(B4="Manufacturer",Resultaat!C4,Resultaat!D4))</f>
        <v>0</v>
      </c>
      <c r="D4" s="98" t="str">
        <f>IF(B4="-","Please fill in what applies to you","")</f>
        <v>Please fill in what applies to you</v>
      </c>
    </row>
    <row r="5" spans="1:5" ht="17.25" thickBot="1" x14ac:dyDescent="0.35">
      <c r="A5" s="36"/>
      <c r="B5" s="44"/>
      <c r="C5" s="57"/>
    </row>
    <row r="6" spans="1:5" ht="17.25" thickBot="1" x14ac:dyDescent="0.35">
      <c r="A6" s="40" t="s">
        <v>5</v>
      </c>
      <c r="B6" s="88" t="s">
        <v>4</v>
      </c>
      <c r="C6" s="58">
        <f>IF(B6="Yes",Resultaat!B5,0)</f>
        <v>0</v>
      </c>
      <c r="D6" s="99" t="str">
        <f>IF(AND(B4&lt;&gt;"-",B6="-"),"Please fill in what applies to you",IF(AND(B4&lt;&gt;"-",B6="Yes"),"Please fill in question 5 below",""))</f>
        <v/>
      </c>
    </row>
    <row r="7" spans="1:5" ht="17.25" thickBot="1" x14ac:dyDescent="0.35">
      <c r="B7"/>
      <c r="C7" s="59"/>
    </row>
    <row r="8" spans="1:5" x14ac:dyDescent="0.3">
      <c r="A8" s="52" t="s">
        <v>6</v>
      </c>
      <c r="B8" s="89" t="s">
        <v>4</v>
      </c>
      <c r="C8" s="67"/>
      <c r="D8" s="98" t="str">
        <f>IF(AND(B4&lt;&gt;"-",B6="Yes"),"",IF(AND(B8="-",B4&lt;&gt;"-",B6&lt;&gt;"-"),"Please fill in what applies to you",""))</f>
        <v/>
      </c>
    </row>
    <row r="9" spans="1:5" x14ac:dyDescent="0.3">
      <c r="A9" s="53"/>
      <c r="B9" s="90"/>
      <c r="C9" s="60"/>
    </row>
    <row r="10" spans="1:5" x14ac:dyDescent="0.3">
      <c r="A10" s="37" t="s">
        <v>7</v>
      </c>
      <c r="B10" s="91" t="s">
        <v>4</v>
      </c>
      <c r="C10" s="61">
        <f>IF(B10="Yes",Resultaat!B7,0)</f>
        <v>0</v>
      </c>
      <c r="D10" s="98" t="str">
        <f>IF(AND(B10="-",OR(B8="Agro CloSer format only",B8="Agro CloSer format and other format")),"Please fill in what applies to you","")</f>
        <v/>
      </c>
      <c r="E10" s="71"/>
    </row>
    <row r="11" spans="1:5" x14ac:dyDescent="0.3">
      <c r="A11" s="37" t="s">
        <v>8</v>
      </c>
      <c r="B11" s="91" t="s">
        <v>4</v>
      </c>
      <c r="C11" s="62"/>
      <c r="D11" s="98" t="str">
        <f>IF(AND(B10&lt;&gt;"-",OR(B8="Agro CloSer format only",B8="Agro CloSer format and other format"),B11="-"),"Please fill in what applies to you","")</f>
        <v/>
      </c>
    </row>
    <row r="12" spans="1:5" x14ac:dyDescent="0.3">
      <c r="A12" s="83" t="s">
        <v>9</v>
      </c>
      <c r="B12" s="91"/>
      <c r="C12" s="61">
        <f>B12*Resultaat!B8</f>
        <v>0</v>
      </c>
      <c r="D12" s="98" t="str">
        <f>IF(AND(B11="Yes",B12=""),"Please fill in the number of messages","")</f>
        <v/>
      </c>
      <c r="E12" s="68"/>
    </row>
    <row r="13" spans="1:5" x14ac:dyDescent="0.3">
      <c r="A13" s="38"/>
      <c r="B13" s="92"/>
      <c r="C13" s="57"/>
      <c r="E13" s="70"/>
    </row>
    <row r="14" spans="1:5" x14ac:dyDescent="0.3">
      <c r="A14" s="37" t="s">
        <v>10</v>
      </c>
      <c r="B14" s="91" t="s">
        <v>4</v>
      </c>
      <c r="C14" s="63">
        <f>IF(B14="Yes",Resultaat!B9,0)</f>
        <v>0</v>
      </c>
      <c r="D14" s="98" t="str">
        <f>IF(
OR(
(AND(B8="Other format only",B14="-")),
(AND(B8="Agro CloSer format and other format",B10&lt;&gt;"-",B11="No",B14="-")),
(AND(B8="Agro CloSer format and other format",B10&lt;&gt;"-",B11="Yes",B12&lt;&gt;"",B14="-"))),
"Please fill in what applies to you","")</f>
        <v/>
      </c>
      <c r="E14" s="69"/>
    </row>
    <row r="15" spans="1:5" x14ac:dyDescent="0.3">
      <c r="A15" s="37" t="s">
        <v>11</v>
      </c>
      <c r="B15" s="91" t="s">
        <v>4</v>
      </c>
      <c r="C15" s="64"/>
      <c r="D15" s="98" t="str">
        <f>IF(AND(B14&lt;&gt;"-",B15="-"),"Please fill in what applies to you","")</f>
        <v/>
      </c>
      <c r="E15" s="69"/>
    </row>
    <row r="16" spans="1:5" ht="17.25" thickBot="1" x14ac:dyDescent="0.35">
      <c r="A16" s="41" t="s">
        <v>12</v>
      </c>
      <c r="B16" s="93"/>
      <c r="C16" s="65">
        <f>B16*Resultaat!B10</f>
        <v>0</v>
      </c>
      <c r="D16" s="98" t="str">
        <f>IF(AND(B15="Yes",B16=""),"Please fill in the number of messages","")</f>
        <v/>
      </c>
      <c r="E16" s="70"/>
    </row>
    <row r="17" spans="1:5" ht="17.25" thickBot="1" x14ac:dyDescent="0.35">
      <c r="A17" s="38"/>
      <c r="B17" s="44"/>
      <c r="C17" s="82"/>
      <c r="E17" s="69"/>
    </row>
    <row r="18" spans="1:5" ht="17.25" thickBot="1" x14ac:dyDescent="0.35">
      <c r="A18" s="40" t="s">
        <v>13</v>
      </c>
      <c r="B18" s="66" t="s">
        <v>4</v>
      </c>
      <c r="C18" s="104">
        <f>IF(B6="Yes",50,IF(AND(B18="&lt;1.000",B6="Yes"),Resultaat!B14,IF(AND(B18="&lt;1.000",B6="No"),Resultaat!B15,IF(B18="1.000 - 2.500",Resultaat!B16,IF(B18="&gt;2.500",Resultaat!B17,0)))))</f>
        <v>0</v>
      </c>
      <c r="D18" s="105" t="str">
        <f>IF(B18&lt;&gt;"-","",IF(OR((AND(B8="Agro CloSer format only",B11="Yes",B12&lt;&gt;"")),(AND(B8="Agro CloSer format only",B11="No")),(AND(B8="Other format only",B15="Yes",B16&lt;&gt;"")),(AND(B8="Other format only",B15="No")),(AND(B8="Agro CloSer format and other format",B15="Yes",B16&lt;&gt;"")),(AND(B8="Agro CloSer format and other format",B15="No"))),"Please fill in the number of messages",""))</f>
        <v/>
      </c>
      <c r="E18" s="69"/>
    </row>
    <row r="19" spans="1:5" ht="17.25" thickBot="1" x14ac:dyDescent="0.35">
      <c r="A19" s="4"/>
      <c r="E19" s="70"/>
    </row>
    <row r="20" spans="1:5" x14ac:dyDescent="0.3">
      <c r="A20" s="52" t="s">
        <v>14</v>
      </c>
      <c r="B20" s="89" t="s">
        <v>4</v>
      </c>
      <c r="C20" s="102"/>
      <c r="D20" s="98" t="str">
        <f>IF(OR(AND(B6="Yes",B20="-"),AND(B20="-",B18&lt;&gt;"-")),"Please fill in what applies to you",IF(OR(AND(B20&lt;&gt;"No",B21&lt;&gt;0),B20="Yes"),"You have completed the form. The total costs are listed in the overview below",IF(OR((AND(B10="Agro CloSer format only",B13="Yes",B14&lt;&gt;"")),(AND(B10="Agro CloSer format only",B13="No")),(AND(B10="Other format only",B16="Yes",B18&lt;&gt;"")),(AND(B10="Other format only",B16="No")),(AND(B10="Agro CloSer format and other format",B16="Yes",B18&lt;&gt;"")),(AND(B10="Agro CloSer format and other format",B18="No"))),"Please fill in the number of messages","")))</f>
        <v/>
      </c>
      <c r="E20" s="69"/>
    </row>
    <row r="21" spans="1:5" ht="17.25" thickBot="1" x14ac:dyDescent="0.35">
      <c r="A21" s="97" t="s">
        <v>15</v>
      </c>
      <c r="B21" s="106"/>
      <c r="C21" s="103">
        <f>IF(B20&lt;&gt;"No",0,Resultaat!B11+Resultaat!B22)</f>
        <v>0</v>
      </c>
      <c r="D21" s="98" t="str">
        <f>IF(OR(B20="-",B20="Yes"),"",IF(AND(B20="No",B21=0),"Please fill in the maximum number of locations for which you need a GLN code","You have completed the form. The total costs are listed in the overview below"))</f>
        <v/>
      </c>
      <c r="E21" s="70"/>
    </row>
    <row r="22" spans="1:5" x14ac:dyDescent="0.3">
      <c r="A22" s="4"/>
      <c r="E22" s="70"/>
    </row>
    <row r="23" spans="1:5" x14ac:dyDescent="0.3">
      <c r="A23" s="4"/>
      <c r="E23" s="70"/>
    </row>
    <row r="24" spans="1:5" x14ac:dyDescent="0.3">
      <c r="A24" s="4"/>
      <c r="E24" s="70"/>
    </row>
    <row r="25" spans="1:5" x14ac:dyDescent="0.3">
      <c r="A25" s="4"/>
      <c r="E25" s="70"/>
    </row>
    <row r="26" spans="1:5" ht="17.25" thickBot="1" x14ac:dyDescent="0.35">
      <c r="E26" s="69"/>
    </row>
    <row r="27" spans="1:5" ht="17.25" thickBot="1" x14ac:dyDescent="0.35">
      <c r="A27" s="45" t="s">
        <v>16</v>
      </c>
      <c r="B27" s="46" t="s">
        <v>17</v>
      </c>
      <c r="C27" s="46"/>
      <c r="D27" s="47" t="s">
        <v>18</v>
      </c>
      <c r="E27" s="69"/>
    </row>
    <row r="28" spans="1:5" x14ac:dyDescent="0.3">
      <c r="A28" s="73" t="s">
        <v>19</v>
      </c>
      <c r="B28" s="79">
        <f>Resultaat!B20</f>
        <v>300</v>
      </c>
      <c r="C28" s="85"/>
      <c r="D28" s="80" t="s">
        <v>20</v>
      </c>
      <c r="E28" s="69"/>
    </row>
    <row r="29" spans="1:5" x14ac:dyDescent="0.3">
      <c r="A29" s="48" t="s">
        <v>21</v>
      </c>
      <c r="B29" s="54">
        <f>Resultaat!B21</f>
        <v>400</v>
      </c>
      <c r="C29" s="76"/>
      <c r="D29" s="49" t="s">
        <v>20</v>
      </c>
      <c r="E29" s="69"/>
    </row>
    <row r="30" spans="1:5" x14ac:dyDescent="0.3">
      <c r="A30" s="48" t="s">
        <v>22</v>
      </c>
      <c r="B30" s="54">
        <f>C4</f>
        <v>0</v>
      </c>
      <c r="C30" s="76"/>
      <c r="D30" s="49" t="s">
        <v>23</v>
      </c>
    </row>
    <row r="31" spans="1:5" x14ac:dyDescent="0.3">
      <c r="A31" s="48" t="s">
        <v>24</v>
      </c>
      <c r="B31" s="54">
        <f>C6</f>
        <v>0</v>
      </c>
      <c r="C31" s="76"/>
      <c r="D31" s="49" t="s">
        <v>23</v>
      </c>
      <c r="E31" s="72"/>
    </row>
    <row r="32" spans="1:5" x14ac:dyDescent="0.3">
      <c r="A32" s="48" t="s">
        <v>25</v>
      </c>
      <c r="B32" s="54">
        <f>C10+C12+C14+C16</f>
        <v>0</v>
      </c>
      <c r="C32" s="76"/>
      <c r="D32" s="49" t="s">
        <v>23</v>
      </c>
    </row>
    <row r="33" spans="1:4" x14ac:dyDescent="0.3">
      <c r="A33" s="48" t="s">
        <v>26</v>
      </c>
      <c r="B33" s="54">
        <f>C18</f>
        <v>0</v>
      </c>
      <c r="C33" s="76"/>
      <c r="D33" s="49" t="s">
        <v>27</v>
      </c>
    </row>
    <row r="34" spans="1:4" x14ac:dyDescent="0.3">
      <c r="A34" s="48" t="s">
        <v>28</v>
      </c>
      <c r="B34" s="54">
        <f>Resultaat!B11</f>
        <v>0</v>
      </c>
      <c r="C34" s="76"/>
      <c r="D34" s="49" t="s">
        <v>23</v>
      </c>
    </row>
    <row r="35" spans="1:4" ht="17.25" thickBot="1" x14ac:dyDescent="0.35">
      <c r="A35" s="50" t="s">
        <v>29</v>
      </c>
      <c r="B35" s="55">
        <f>Resultaat!B22</f>
        <v>0</v>
      </c>
      <c r="C35" s="84"/>
      <c r="D35" s="51" t="s">
        <v>20</v>
      </c>
    </row>
    <row r="37" spans="1:4" ht="17.25" thickBot="1" x14ac:dyDescent="0.35"/>
    <row r="38" spans="1:4" ht="17.25" thickBot="1" x14ac:dyDescent="0.35">
      <c r="A38" s="77" t="s">
        <v>30</v>
      </c>
      <c r="B38" s="78" t="s">
        <v>17</v>
      </c>
    </row>
    <row r="39" spans="1:4" x14ac:dyDescent="0.3">
      <c r="A39" s="73" t="s">
        <v>31</v>
      </c>
      <c r="B39" s="74">
        <f>B30+B31+B32+B34</f>
        <v>0</v>
      </c>
    </row>
    <row r="40" spans="1:4" ht="17.25" thickBot="1" x14ac:dyDescent="0.35">
      <c r="A40" s="50" t="s">
        <v>32</v>
      </c>
      <c r="B40" s="75">
        <f>B28+B29+B35+(B33*12)</f>
        <v>700</v>
      </c>
    </row>
  </sheetData>
  <conditionalFormatting sqref="A8">
    <cfRule type="expression" dxfId="21" priority="13">
      <formula>$B$6&lt;&gt;"No"</formula>
    </cfRule>
  </conditionalFormatting>
  <conditionalFormatting sqref="A10:A11">
    <cfRule type="expression" dxfId="20" priority="3">
      <formula>OR($B$8="Uitsluitend Agro CloSer formaat",$B$8="Agro CloSer formaat en ander formaat",$B$8="-",$B$8="Other format only")</formula>
    </cfRule>
  </conditionalFormatting>
  <conditionalFormatting sqref="A12">
    <cfRule type="expression" dxfId="19" priority="2">
      <formula>$B$11&lt;&gt;"Yes"</formula>
    </cfRule>
  </conditionalFormatting>
  <conditionalFormatting sqref="A14:A15">
    <cfRule type="expression" dxfId="18" priority="1">
      <formula>AND($B$8&lt;&gt;"Other format only",$B$8&lt;&gt;"Agro CloSer format and other format")</formula>
    </cfRule>
  </conditionalFormatting>
  <conditionalFormatting sqref="A16">
    <cfRule type="expression" dxfId="17" priority="24">
      <formula>$B$15&lt;&gt;"Yes"</formula>
    </cfRule>
  </conditionalFormatting>
  <conditionalFormatting sqref="A18">
    <cfRule type="expression" dxfId="16" priority="12">
      <formula>$B$6&lt;&gt;"No"</formula>
    </cfRule>
  </conditionalFormatting>
  <conditionalFormatting sqref="A20">
    <cfRule type="expression" dxfId="15" priority="4">
      <formula>$B$6="Ja"</formula>
    </cfRule>
  </conditionalFormatting>
  <conditionalFormatting sqref="A21">
    <cfRule type="expression" dxfId="14" priority="5">
      <formula>$B$20&lt;&gt;"No"</formula>
    </cfRule>
  </conditionalFormatting>
  <conditionalFormatting sqref="B4">
    <cfRule type="cellIs" dxfId="13" priority="31" operator="equal">
      <formula>"-"</formula>
    </cfRule>
  </conditionalFormatting>
  <conditionalFormatting sqref="B6">
    <cfRule type="expression" dxfId="12" priority="29">
      <formula>AND(B4&lt;&gt;"-",B6="-")</formula>
    </cfRule>
  </conditionalFormatting>
  <conditionalFormatting sqref="B8">
    <cfRule type="expression" dxfId="11" priority="27">
      <formula>AND(B8="-",B4&lt;&gt;"-",B6&lt;&gt;"-",$B$6&lt;&gt;"Yes")</formula>
    </cfRule>
  </conditionalFormatting>
  <conditionalFormatting sqref="B10">
    <cfRule type="expression" dxfId="10" priority="28">
      <formula>AND(B10="-",OR(B8="Agro CloSer format only",B8="Agro CloSer format and other format"))</formula>
    </cfRule>
  </conditionalFormatting>
  <conditionalFormatting sqref="B11">
    <cfRule type="expression" dxfId="9" priority="26">
      <formula>AND(B10&lt;&gt;"-",OR(B8="Agro CloSer format only",B8="Agro CloSer format and other format"),B11="-")</formula>
    </cfRule>
  </conditionalFormatting>
  <conditionalFormatting sqref="B12">
    <cfRule type="expression" dxfId="8" priority="21">
      <formula>AND(OR(ISERROR(B12*1),ISBLANK(B12)),B11="Yes")</formula>
    </cfRule>
  </conditionalFormatting>
  <conditionalFormatting sqref="B14">
    <cfRule type="expression" dxfId="7" priority="18">
      <formula>$D$14&lt;&gt;""</formula>
    </cfRule>
  </conditionalFormatting>
  <conditionalFormatting sqref="B15">
    <cfRule type="expression" dxfId="6" priority="17">
      <formula>AND($B$14&lt;&gt;"-",$B$15="-")</formula>
    </cfRule>
  </conditionalFormatting>
  <conditionalFormatting sqref="B16">
    <cfRule type="expression" dxfId="5" priority="22">
      <formula>AND(OR(ISERROR(B16*1),ISBLANK(B16)),B15="Yes")</formula>
    </cfRule>
  </conditionalFormatting>
  <conditionalFormatting sqref="B18">
    <cfRule type="expression" dxfId="4" priority="16">
      <formula>$D$18="Please fill in the number of messages"</formula>
    </cfRule>
  </conditionalFormatting>
  <conditionalFormatting sqref="B20">
    <cfRule type="expression" dxfId="3" priority="6">
      <formula>OR($B$6="Yes",AND(B20="-",B18&lt;&gt;"-"))</formula>
    </cfRule>
  </conditionalFormatting>
  <conditionalFormatting sqref="B21">
    <cfRule type="expression" dxfId="2" priority="7">
      <formula>AND(B20="No",B21=0)</formula>
    </cfRule>
  </conditionalFormatting>
  <conditionalFormatting sqref="C11">
    <cfRule type="expression" dxfId="1" priority="48">
      <formula>#REF!="Nee"</formula>
    </cfRule>
  </conditionalFormatting>
  <conditionalFormatting sqref="C15">
    <cfRule type="expression" dxfId="0" priority="42">
      <formula>#REF!="Nee"</formula>
    </cfRule>
  </conditionalFormatting>
  <dataValidations count="6">
    <dataValidation type="list" allowBlank="1" showInputMessage="1" showErrorMessage="1" sqref="B4" xr:uid="{00000000-0002-0000-0000-000000000000}">
      <formula1>"-,Manufacturer,Distributor"</formula1>
    </dataValidation>
    <dataValidation type="list" allowBlank="1" showInputMessage="1" showErrorMessage="1" sqref="B7" xr:uid="{00000000-0002-0000-0000-000001000000}">
      <formula1>"-,Ja,Nee"</formula1>
    </dataValidation>
    <dataValidation type="list" allowBlank="1" showInputMessage="1" showErrorMessage="1" sqref="B18" xr:uid="{00000000-0002-0000-0000-000002000000}">
      <formula1>"-,0,&lt;1.000,1.000 - 2.500,&gt;2.500"</formula1>
    </dataValidation>
    <dataValidation type="list" allowBlank="1" showInputMessage="1" showErrorMessage="1" sqref="B8" xr:uid="{00000000-0002-0000-0000-000003000000}">
      <formula1>"-,Agro CloSer format only,Other format only, Agro CloSer format and other format"</formula1>
    </dataValidation>
    <dataValidation type="list" allowBlank="1" showInputMessage="1" showErrorMessage="1" sqref="B10:B11 B14:B15 B6 B20" xr:uid="{BD3C3A7A-2419-4B8D-B79C-FBFE9987AC66}">
      <formula1>"-,Yes,No"</formula1>
    </dataValidation>
    <dataValidation type="list" allowBlank="1" showInputMessage="1" showErrorMessage="1" sqref="B21" xr:uid="{D85AB199-791C-4B90-AF9A-A4C799BA22AC}">
      <formula1>"1,10,100,1.000,10.000"</formula1>
    </dataValidation>
  </dataValidations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9"/>
  <sheetViews>
    <sheetView tabSelected="1" topLeftCell="A12" zoomScale="86" zoomScaleNormal="86" workbookViewId="0">
      <selection activeCell="B26" sqref="B26"/>
    </sheetView>
  </sheetViews>
  <sheetFormatPr defaultRowHeight="16.5" x14ac:dyDescent="0.3"/>
  <cols>
    <col min="1" max="1" width="60.75" customWidth="1"/>
    <col min="2" max="2" width="21.25" bestFit="1" customWidth="1"/>
    <col min="3" max="3" width="11.625" bestFit="1" customWidth="1"/>
    <col min="4" max="4" width="12" customWidth="1"/>
  </cols>
  <sheetData>
    <row r="1" spans="1:4" ht="21" thickBot="1" x14ac:dyDescent="0.35">
      <c r="A1" s="2" t="s">
        <v>33</v>
      </c>
      <c r="B1" s="1"/>
      <c r="C1" s="1"/>
      <c r="D1" s="1"/>
    </row>
    <row r="2" spans="1:4" ht="17.25" thickBot="1" x14ac:dyDescent="0.35">
      <c r="A2" s="5"/>
      <c r="B2" s="6"/>
      <c r="C2" s="6"/>
      <c r="D2" s="3"/>
    </row>
    <row r="3" spans="1:4" ht="17.25" thickBot="1" x14ac:dyDescent="0.35">
      <c r="A3" s="29" t="s">
        <v>34</v>
      </c>
      <c r="B3" s="11" t="s">
        <v>35</v>
      </c>
      <c r="C3" s="11" t="s">
        <v>36</v>
      </c>
      <c r="D3" s="12" t="s">
        <v>37</v>
      </c>
    </row>
    <row r="4" spans="1:4" x14ac:dyDescent="0.3">
      <c r="A4" s="30" t="s">
        <v>38</v>
      </c>
      <c r="B4" s="16"/>
      <c r="C4" s="16">
        <v>1900</v>
      </c>
      <c r="D4" s="17">
        <v>500</v>
      </c>
    </row>
    <row r="5" spans="1:4" x14ac:dyDescent="0.3">
      <c r="A5" s="31" t="s">
        <v>39</v>
      </c>
      <c r="B5" s="18">
        <v>3071</v>
      </c>
      <c r="C5" s="27"/>
      <c r="D5" s="28"/>
    </row>
    <row r="6" spans="1:4" x14ac:dyDescent="0.3">
      <c r="A6" s="31" t="s">
        <v>40</v>
      </c>
      <c r="B6" s="18"/>
      <c r="C6" s="18"/>
      <c r="D6" s="19"/>
    </row>
    <row r="7" spans="1:4" x14ac:dyDescent="0.3">
      <c r="A7" s="31" t="s">
        <v>41</v>
      </c>
      <c r="B7" s="18">
        <v>3071</v>
      </c>
      <c r="C7" s="18"/>
      <c r="D7" s="19"/>
    </row>
    <row r="8" spans="1:4" ht="16.5" customHeight="1" x14ac:dyDescent="0.3">
      <c r="A8" s="32" t="s">
        <v>42</v>
      </c>
      <c r="B8" s="18">
        <v>788</v>
      </c>
      <c r="C8" s="18"/>
      <c r="D8" s="19"/>
    </row>
    <row r="9" spans="1:4" ht="16.5" customHeight="1" x14ac:dyDescent="0.3">
      <c r="A9" s="31" t="s">
        <v>43</v>
      </c>
      <c r="B9" s="18">
        <v>6221</v>
      </c>
      <c r="C9" s="18"/>
      <c r="D9" s="19"/>
    </row>
    <row r="10" spans="1:4" ht="16.5" customHeight="1" x14ac:dyDescent="0.3">
      <c r="A10" s="31" t="s">
        <v>44</v>
      </c>
      <c r="B10" s="18">
        <v>3071</v>
      </c>
      <c r="C10" s="18"/>
      <c r="D10" s="19"/>
    </row>
    <row r="11" spans="1:4" ht="16.5" customHeight="1" thickBot="1" x14ac:dyDescent="0.35">
      <c r="A11" s="33" t="s">
        <v>45</v>
      </c>
      <c r="B11" s="100">
        <f>IF(OR(Vragenlijst!B21=1,Vragenlijst!B21=10),50,IF(Vragenlijst!B21=100,75,IF(Vragenlijst!B21=1000,125,IF(Vragenlijst!B21=10000,255,0))))</f>
        <v>0</v>
      </c>
      <c r="C11" s="25"/>
      <c r="D11" s="26"/>
    </row>
    <row r="12" spans="1:4" ht="17.25" thickBot="1" x14ac:dyDescent="0.35">
      <c r="A12" s="14"/>
      <c r="B12" s="20"/>
      <c r="C12" s="20"/>
      <c r="D12" s="21"/>
    </row>
    <row r="13" spans="1:4" x14ac:dyDescent="0.3">
      <c r="A13" s="10" t="s">
        <v>46</v>
      </c>
      <c r="B13" s="16"/>
      <c r="C13" s="16"/>
      <c r="D13" s="17"/>
    </row>
    <row r="14" spans="1:4" x14ac:dyDescent="0.3">
      <c r="A14" s="8" t="s">
        <v>47</v>
      </c>
      <c r="B14" s="22">
        <v>53</v>
      </c>
      <c r="C14" s="18"/>
      <c r="D14" s="23"/>
    </row>
    <row r="15" spans="1:4" x14ac:dyDescent="0.3">
      <c r="A15" s="9" t="s">
        <v>48</v>
      </c>
      <c r="B15" s="24">
        <v>105</v>
      </c>
      <c r="C15" s="18"/>
      <c r="D15" s="23"/>
    </row>
    <row r="16" spans="1:4" x14ac:dyDescent="0.3">
      <c r="A16" s="8" t="s">
        <v>49</v>
      </c>
      <c r="B16" s="22">
        <v>210</v>
      </c>
      <c r="C16" s="18"/>
      <c r="D16" s="23"/>
    </row>
    <row r="17" spans="1:4" x14ac:dyDescent="0.3">
      <c r="A17" s="8" t="s">
        <v>50</v>
      </c>
      <c r="B17" s="22">
        <v>525</v>
      </c>
      <c r="C17" s="18"/>
      <c r="D17" s="23"/>
    </row>
    <row r="18" spans="1:4" ht="17.25" thickBot="1" x14ac:dyDescent="0.35">
      <c r="A18" s="13"/>
      <c r="B18" s="25"/>
      <c r="C18" s="25"/>
      <c r="D18" s="26"/>
    </row>
    <row r="19" spans="1:4" x14ac:dyDescent="0.3">
      <c r="A19" s="15" t="s">
        <v>51</v>
      </c>
      <c r="B19" s="27"/>
      <c r="C19" s="27"/>
      <c r="D19" s="28"/>
    </row>
    <row r="20" spans="1:4" x14ac:dyDescent="0.3">
      <c r="A20" s="7" t="s">
        <v>52</v>
      </c>
      <c r="B20" s="18">
        <v>300</v>
      </c>
      <c r="C20" s="18"/>
      <c r="D20" s="19"/>
    </row>
    <row r="21" spans="1:4" x14ac:dyDescent="0.3">
      <c r="A21" s="7" t="s">
        <v>53</v>
      </c>
      <c r="B21" s="18">
        <v>400</v>
      </c>
      <c r="C21" s="18"/>
      <c r="D21" s="19"/>
    </row>
    <row r="22" spans="1:4" ht="17.25" thickBot="1" x14ac:dyDescent="0.35">
      <c r="A22" s="94" t="s">
        <v>45</v>
      </c>
      <c r="B22" s="101">
        <f>IF(Vragenlijst!B21=1,25,IF(Vragenlijst!B21=10,50,IF(Vragenlijst!B21=100,100,IF(Vragenlijst!B21=1000,150,IF(Vragenlijst!B21=10000,300,0)))))</f>
        <v>0</v>
      </c>
      <c r="C22" s="95"/>
      <c r="D22" s="96"/>
    </row>
    <row r="23" spans="1:4" x14ac:dyDescent="0.3">
      <c r="A23" s="1"/>
      <c r="B23" s="1"/>
      <c r="C23" s="1"/>
      <c r="D23" s="1"/>
    </row>
    <row r="24" spans="1:4" x14ac:dyDescent="0.3">
      <c r="A24" s="1"/>
      <c r="B24" s="1"/>
      <c r="C24" s="1"/>
      <c r="D24" s="1"/>
    </row>
    <row r="25" spans="1:4" x14ac:dyDescent="0.3">
      <c r="A25" s="1"/>
      <c r="B25" s="1"/>
      <c r="C25" s="1"/>
      <c r="D25" s="1"/>
    </row>
    <row r="26" spans="1:4" x14ac:dyDescent="0.3">
      <c r="A26" s="1"/>
      <c r="B26" s="1"/>
      <c r="C26" s="1"/>
      <c r="D26" s="1"/>
    </row>
    <row r="27" spans="1:4" x14ac:dyDescent="0.3">
      <c r="A27" s="1"/>
      <c r="B27" s="1"/>
      <c r="C27" s="1"/>
      <c r="D27" s="1"/>
    </row>
    <row r="28" spans="1:4" x14ac:dyDescent="0.3">
      <c r="A28" s="1"/>
      <c r="B28" s="1"/>
      <c r="C28" s="1"/>
      <c r="D28" s="1"/>
    </row>
    <row r="29" spans="1:4" x14ac:dyDescent="0.3">
      <c r="A29" s="1"/>
      <c r="B29" s="1"/>
      <c r="C29" s="1"/>
      <c r="D29" s="1"/>
    </row>
  </sheetData>
  <autoFilter ref="A2:D21" xr:uid="{00000000-0009-0000-0000-000001000000}"/>
  <printOptions headings="1" gridLine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126266-8c3a-401f-9773-74396daf6ba8" xsi:nil="true"/>
    <TaxKeywordTaxHTField xmlns="cd126266-8c3a-401f-9773-74396daf6b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E7B8FB158B4709449DDB794BB4E7B12000BA470F76899FC8418661A8FFAA2BBC78" ma:contentTypeVersion="6" ma:contentTypeDescription="Een nieuw document maken." ma:contentTypeScope="" ma:versionID="d7b29e4653cb6f3e578ad507e8a7e24a">
  <xsd:schema xmlns:xsd="http://www.w3.org/2001/XMLSchema" xmlns:xs="http://www.w3.org/2001/XMLSchema" xmlns:p="http://schemas.microsoft.com/office/2006/metadata/properties" xmlns:ns2="cd126266-8c3a-401f-9773-74396daf6ba8" targetNamespace="http://schemas.microsoft.com/office/2006/metadata/properties" ma:root="true" ma:fieldsID="208840e00f33804d192bc4244abf0ae9" ns2:_="">
    <xsd:import namespace="cd126266-8c3a-401f-9773-74396daf6ba8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26266-8c3a-401f-9773-74396daf6ba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displayName="TaxKeywordTaxHTField" ma:hidden="true" ma:internalName="TaxKeywordTaxHTField" ma:readOnly="false">
      <xsd:simpleType>
        <xsd:restriction base="dms:Note"/>
      </xsd:simpleType>
    </xsd:element>
    <xsd:element name="TaxCatchAll" ma:index="9" nillable="true" ma:displayName="Taxonomy Catch All Column" ma:hidden="true" ma:list="{773e7346-59ed-4324-82fc-7f5f0f53613c}" ma:internalName="TaxCatchAll" ma:showField="CatchAllData" ma:web="cd126266-8c3a-401f-9773-74396daf6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73e7346-59ed-4324-82fc-7f5f0f53613c}" ma:internalName="TaxCatchAllLabel" ma:readOnly="true" ma:showField="CatchAllDataLabel" ma:web="cd126266-8c3a-401f-9773-74396daf6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A74305-D6E1-4F65-A92A-6504A10364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B1E82D-876B-4A4B-9813-CAFB0A382128}">
  <ds:schemaRefs>
    <ds:schemaRef ds:uri="http://schemas.microsoft.com/office/2006/documentManagement/types"/>
    <ds:schemaRef ds:uri="http://purl.org/dc/terms/"/>
    <ds:schemaRef ds:uri="http://www.w3.org/XML/1998/namespace"/>
    <ds:schemaRef ds:uri="cd126266-8c3a-401f-9773-74396daf6ba8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E74A6A6-FC37-4D1B-B770-08052D386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126266-8c3a-401f-9773-74396daf6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Vragenlijst</vt:lpstr>
      <vt:lpstr>Resultaat</vt:lpstr>
    </vt:vector>
  </TitlesOfParts>
  <Manager/>
  <Company>Bayer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Wytse Buma</dc:creator>
  <cp:keywords/>
  <dc:description/>
  <cp:lastModifiedBy>Goeij, Anneke de</cp:lastModifiedBy>
  <cp:revision/>
  <dcterms:created xsi:type="dcterms:W3CDTF">2019-04-02T07:42:49Z</dcterms:created>
  <dcterms:modified xsi:type="dcterms:W3CDTF">2024-07-18T06:10:59Z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0x010100E7B8FB158B4709449DDB794BB4E7B12000BA470F76899FC8418661A8FFAA2BBC78</vt:lpwstr>
  </property>
  <property fmtid="{D5CDD505-2E9C-101B-9397-08002B2CF9AE}" pid="3" name="Order">
    <vt:r8>11700</vt:r8>
  </property>
  <property fmtid="{D5CDD505-2E9C-101B-9397-08002B2CF9AE}" pid="4" name="TaxKeyword">
    <vt:lpwstr/>
  </property>
  <property fmtid="{D5CDD505-2E9C-101B-9397-08002B2CF9AE}" pid="5" name="LikedBy">
    <vt:lpwstr/>
  </property>
  <property fmtid="{D5CDD505-2E9C-101B-9397-08002B2CF9AE}" pid="6" name="RatedBy">
    <vt:lpwstr/>
  </property>
</Properties>
</file>